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carolinaqo/Downloads/"/>
    </mc:Choice>
  </mc:AlternateContent>
  <xr:revisionPtr revIDLastSave="0" documentId="13_ncr:1_{5215A3E1-C729-E24C-BB6D-7A949D8A69E0}" xr6:coauthVersionLast="47" xr6:coauthVersionMax="47" xr10:uidLastSave="{00000000-0000-0000-0000-000000000000}"/>
  <bookViews>
    <workbookView xWindow="-30880" yWindow="-380" windowWidth="30240" windowHeight="18880" activeTab="1" xr2:uid="{00000000-000D-0000-FFFF-FFFF00000000}"/>
  </bookViews>
  <sheets>
    <sheet name="6A" sheetId="7" r:id="rId1"/>
    <sheet name="7A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9" l="1"/>
  <c r="H25" i="9" s="1"/>
  <c r="E25" i="9"/>
  <c r="G24" i="9"/>
  <c r="H24" i="9" s="1"/>
  <c r="E24" i="9"/>
  <c r="H23" i="9"/>
  <c r="G23" i="9"/>
  <c r="E23" i="9"/>
  <c r="G22" i="9"/>
  <c r="H22" i="9" s="1"/>
  <c r="E22" i="9"/>
  <c r="G21" i="9"/>
  <c r="H21" i="9" s="1"/>
  <c r="E21" i="9"/>
  <c r="E26" i="9" s="1"/>
  <c r="H20" i="9"/>
  <c r="G20" i="9"/>
  <c r="E20" i="9"/>
  <c r="E22" i="7"/>
  <c r="H20" i="7"/>
  <c r="H21" i="7"/>
  <c r="G20" i="7"/>
  <c r="G21" i="7"/>
  <c r="G23" i="7"/>
  <c r="H23" i="7" s="1"/>
  <c r="G24" i="7"/>
  <c r="E21" i="7"/>
  <c r="E20" i="7"/>
  <c r="C8" i="7"/>
  <c r="G7" i="9"/>
  <c r="H7" i="9" s="1"/>
  <c r="E7" i="9"/>
  <c r="G11" i="9"/>
  <c r="H11" i="9" s="1"/>
  <c r="E11" i="9"/>
  <c r="G10" i="9"/>
  <c r="H10" i="9" s="1"/>
  <c r="E10" i="9"/>
  <c r="G9" i="9"/>
  <c r="H9" i="9" s="1"/>
  <c r="E9" i="9"/>
  <c r="G8" i="9"/>
  <c r="H8" i="9" s="1"/>
  <c r="E8" i="9"/>
  <c r="G6" i="9"/>
  <c r="H6" i="9" s="1"/>
  <c r="E6" i="9"/>
  <c r="H5" i="9"/>
  <c r="G5" i="9"/>
  <c r="E5" i="9"/>
  <c r="G4" i="9"/>
  <c r="H4" i="9" s="1"/>
  <c r="E4" i="9"/>
  <c r="G10" i="7"/>
  <c r="H10" i="7" s="1"/>
  <c r="G9" i="7"/>
  <c r="H9" i="7" s="1"/>
  <c r="G8" i="7"/>
  <c r="H8" i="7" s="1"/>
  <c r="H24" i="7"/>
  <c r="G19" i="7"/>
  <c r="H19" i="7" s="1"/>
  <c r="G7" i="7"/>
  <c r="H7" i="7" s="1"/>
  <c r="G6" i="7"/>
  <c r="H6" i="7" s="1"/>
  <c r="G5" i="7"/>
  <c r="H5" i="7" s="1"/>
  <c r="G4" i="7"/>
  <c r="H4" i="7" s="1"/>
  <c r="E19" i="7"/>
  <c r="E23" i="7"/>
  <c r="E24" i="7"/>
  <c r="E8" i="7"/>
  <c r="E7" i="7"/>
  <c r="E5" i="7"/>
  <c r="E4" i="7"/>
  <c r="E6" i="7"/>
  <c r="E27" i="9" l="1"/>
  <c r="E28" i="9" s="1"/>
  <c r="E30" i="9" s="1"/>
  <c r="H26" i="9"/>
  <c r="E25" i="7"/>
  <c r="G22" i="7"/>
  <c r="H22" i="7" s="1"/>
  <c r="E12" i="9"/>
  <c r="E15" i="9" s="1"/>
  <c r="E16" i="9" s="1"/>
  <c r="H12" i="9"/>
  <c r="H14" i="9" s="1"/>
  <c r="H11" i="7"/>
  <c r="E26" i="7"/>
  <c r="E27" i="7" s="1"/>
  <c r="E29" i="7" s="1"/>
  <c r="H25" i="7"/>
  <c r="H26" i="7" s="1"/>
  <c r="H27" i="7" s="1"/>
  <c r="H29" i="7" s="1"/>
  <c r="H27" i="9" l="1"/>
  <c r="H28" i="9"/>
  <c r="H30" i="9" s="1"/>
  <c r="H13" i="9"/>
  <c r="H15" i="9"/>
  <c r="H16" i="9" s="1"/>
  <c r="H17" i="9" s="1"/>
  <c r="E14" i="9"/>
  <c r="E13" i="9"/>
  <c r="E17" i="9"/>
  <c r="H13" i="7"/>
  <c r="H12" i="7"/>
  <c r="H14" i="7"/>
  <c r="H15" i="7" s="1"/>
  <c r="H16" i="7" l="1"/>
  <c r="E10" i="7"/>
  <c r="E9" i="7"/>
  <c r="E11" i="7" l="1"/>
  <c r="E12" i="7" l="1"/>
  <c r="E13" i="7"/>
  <c r="E14" i="7"/>
  <c r="E15" i="7"/>
  <c r="E16" i="7" l="1"/>
</calcChain>
</file>

<file path=xl/sharedStrings.xml><?xml version="1.0" encoding="utf-8"?>
<sst xmlns="http://schemas.openxmlformats.org/spreadsheetml/2006/main" count="116" uniqueCount="38">
  <si>
    <t>Un. Medida</t>
  </si>
  <si>
    <t>Cantidad</t>
  </si>
  <si>
    <t>Vlr/Unitario</t>
  </si>
  <si>
    <t>Vlr/Total</t>
  </si>
  <si>
    <t>Metro</t>
  </si>
  <si>
    <t>Punto de Datos con Certificación y Etiquetado</t>
  </si>
  <si>
    <t>Unidad</t>
  </si>
  <si>
    <t>Administración</t>
  </si>
  <si>
    <t>Imprevistos</t>
  </si>
  <si>
    <t>Utilidad</t>
  </si>
  <si>
    <t>IVA Sobre Util</t>
  </si>
  <si>
    <r>
      <t xml:space="preserve">Copper, </t>
    </r>
    <r>
      <rPr>
        <b/>
        <sz val="11"/>
        <color theme="1"/>
        <rFont val="Calibri"/>
        <family val="2"/>
        <scheme val="minor"/>
      </rPr>
      <t>Patch Panel, ZMAX</t>
    </r>
    <r>
      <rPr>
        <sz val="11"/>
        <color theme="1"/>
        <rFont val="Calibri"/>
        <family val="2"/>
        <scheme val="minor"/>
      </rPr>
      <t>, Empty, Shielded, 24 Openings, Angled, 1U, Black, Fixed Wire Manager</t>
    </r>
  </si>
  <si>
    <r>
      <t xml:space="preserve">Copper, </t>
    </r>
    <r>
      <rPr>
        <b/>
        <sz val="11"/>
        <color theme="1"/>
        <rFont val="Calibri"/>
        <family val="2"/>
        <scheme val="minor"/>
      </rPr>
      <t>Patch Cord, RJ45, RJ45, Category 6A</t>
    </r>
    <r>
      <rPr>
        <sz val="11"/>
        <color theme="1"/>
        <rFont val="Calibri"/>
        <family val="2"/>
        <scheme val="minor"/>
      </rPr>
      <t>, F/UTP, T568A/B, Stranded, LSOH-1, White Cable, White Boot, 2 Meter, 26 AWG</t>
    </r>
  </si>
  <si>
    <r>
      <rPr>
        <b/>
        <sz val="11"/>
        <color theme="1"/>
        <rFont val="Calibri"/>
        <family val="2"/>
        <scheme val="minor"/>
      </rPr>
      <t>Cable, Copper, Category 6A</t>
    </r>
    <r>
      <rPr>
        <sz val="11"/>
        <color theme="1"/>
        <rFont val="Calibri"/>
        <family val="2"/>
        <scheme val="minor"/>
      </rPr>
      <t>, A5, 4 Pair, Solid, S/FTP, LSOH-1, Violet, Reel, 305 Meter, 23 AWG, Class Cca-s1a,d1,a1</t>
    </r>
  </si>
  <si>
    <r>
      <rPr>
        <b/>
        <sz val="11"/>
        <color theme="1"/>
        <rFont val="Calibri"/>
        <family val="2"/>
        <scheme val="minor"/>
      </rPr>
      <t>Rack 45U</t>
    </r>
    <r>
      <rPr>
        <sz val="11"/>
        <color theme="1"/>
        <rFont val="Calibri"/>
        <family val="2"/>
        <scheme val="minor"/>
      </rPr>
      <t xml:space="preserve"> / 7 Feet, Steel, Black.</t>
    </r>
  </si>
  <si>
    <t>Punto de Cámaras con Certificación y Etiquetado</t>
  </si>
  <si>
    <t xml:space="preserve">Subtotal </t>
  </si>
  <si>
    <t>UPS 15Kva trifasica (acometida 0m) Vertiv 19ON-GXT5-15-000RT208</t>
  </si>
  <si>
    <t>Punto Eléctrico Regulado Etiquetado</t>
  </si>
  <si>
    <t>1000SX (LC), multi-mode, 220-550m AT-SPSX-90</t>
  </si>
  <si>
    <t>10G (LC), multi-mode, 300m AT-SP10SR</t>
  </si>
  <si>
    <t xml:space="preserve">IVA </t>
  </si>
  <si>
    <t>Total Cableado Estructurado</t>
  </si>
  <si>
    <t>Total Equipos</t>
  </si>
  <si>
    <t xml:space="preserve">Total General </t>
  </si>
  <si>
    <t>COTIZACIÓN CQ INVERSIONES</t>
  </si>
  <si>
    <t>COTIZACIÓN CLIENTE FINAL</t>
  </si>
  <si>
    <r>
      <rPr>
        <b/>
        <sz val="11"/>
        <color theme="1"/>
        <rFont val="Calibri"/>
        <family val="2"/>
        <scheme val="minor"/>
      </rPr>
      <t>Cable, Copper, Category 7,</t>
    </r>
    <r>
      <rPr>
        <sz val="11"/>
        <color theme="1"/>
        <rFont val="Calibri"/>
        <family val="2"/>
        <scheme val="minor"/>
      </rPr>
      <t xml:space="preserve"> E6, 4 Pair, Solid, S/FTP, LSOH-1, Violet, Reel, 305 Meter, 23 AWG, 75C, Class Cca-s1a,d1,a1</t>
    </r>
  </si>
  <si>
    <r>
      <t xml:space="preserve">Copper, </t>
    </r>
    <r>
      <rPr>
        <b/>
        <sz val="11"/>
        <color theme="1"/>
        <rFont val="Calibri"/>
        <family val="2"/>
        <scheme val="minor"/>
      </rPr>
      <t>Patch Cord, TERA 4-Pair</t>
    </r>
    <r>
      <rPr>
        <sz val="11"/>
        <color theme="1"/>
        <rFont val="Calibri"/>
        <family val="2"/>
        <scheme val="minor"/>
      </rPr>
      <t>, RJ45, Category 6A, S/FTP, T568A, Stranded, CM/LSOH-1, White Cable, White Boot, 2 Meter, 26 AWG</t>
    </r>
  </si>
  <si>
    <r>
      <t xml:space="preserve">Copper, </t>
    </r>
    <r>
      <rPr>
        <b/>
        <sz val="11"/>
        <color theme="1"/>
        <rFont val="Calibri"/>
        <family val="2"/>
        <scheme val="minor"/>
      </rPr>
      <t>Patch Cord, TERA 2-Pair, BladePatch RJ45,</t>
    </r>
    <r>
      <rPr>
        <sz val="11"/>
        <color theme="1"/>
        <rFont val="Calibri"/>
        <family val="2"/>
        <scheme val="minor"/>
      </rPr>
      <t xml:space="preserve"> Category 5e, F/UTP, 10BASET, Stranded, LSOH-1, Ivory Cable, Blue Boot, 2 Meter, 26 AWG</t>
    </r>
  </si>
  <si>
    <r>
      <t xml:space="preserve">Copper, </t>
    </r>
    <r>
      <rPr>
        <b/>
        <sz val="11"/>
        <color theme="1"/>
        <rFont val="Calibri"/>
        <family val="2"/>
        <scheme val="minor"/>
      </rPr>
      <t>Patch Panel, TERA-MAX</t>
    </r>
    <r>
      <rPr>
        <sz val="11"/>
        <color theme="1"/>
        <rFont val="Calibri"/>
        <family val="2"/>
        <scheme val="minor"/>
      </rPr>
      <t>, Empty, Shielded, 24 Openings, Angled, 1U, Black, Fixed Wire Manager</t>
    </r>
  </si>
  <si>
    <t>Switch Allied Telesis 24 puertos ATX-530L-28GTX</t>
  </si>
  <si>
    <t>Switch Allied Telesis 24 puertos ATX-230-28GTX</t>
  </si>
  <si>
    <t>Switch Allied Telesis 24 puertos AT-GS980MX/28P-SM</t>
  </si>
  <si>
    <t>DESCRIPCIÓN</t>
  </si>
  <si>
    <t>1. CABLEADO ESTRUCTURADO SIEMON CATEGORÍA 6A</t>
  </si>
  <si>
    <t>2. EQUIPOS UPS Y EQUIPOS ACTIVOS DE RED</t>
  </si>
  <si>
    <t>1. CABLEADO ESTRUCTURADO SIEMON CATEGORÍA 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</si>
</sst>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164" fontId="3" fillId="0" borderId="0" xfId="7" applyFont="1"/>
    <xf numFmtId="164" fontId="0" fillId="0" borderId="0" xfId="7" applyFont="1"/>
    <xf numFmtId="3" fontId="0" fillId="0" borderId="0" xfId="7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7" applyNumberFormat="1" applyFont="1" applyAlignment="1">
      <alignment horizontal="center"/>
    </xf>
    <xf numFmtId="9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7" applyFont="1" applyAlignment="1">
      <alignment horizontal="center"/>
    </xf>
    <xf numFmtId="0" fontId="3" fillId="0" borderId="0" xfId="0" applyFont="1" applyAlignment="1">
      <alignment horizontal="right" wrapText="1"/>
    </xf>
    <xf numFmtId="0" fontId="4" fillId="0" borderId="0" xfId="0" applyFont="1"/>
    <xf numFmtId="164" fontId="0" fillId="0" borderId="0" xfId="7" applyFont="1" applyFill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164" fontId="3" fillId="0" borderId="0" xfId="7" applyFont="1" applyFill="1"/>
    <xf numFmtId="164" fontId="0" fillId="4" borderId="0" xfId="7" applyFont="1" applyFill="1"/>
    <xf numFmtId="164" fontId="3" fillId="4" borderId="0" xfId="7" applyFont="1" applyFill="1" applyAlignment="1">
      <alignment horizontal="center"/>
    </xf>
    <xf numFmtId="164" fontId="4" fillId="4" borderId="0" xfId="7" applyFont="1" applyFill="1"/>
    <xf numFmtId="9" fontId="0" fillId="0" borderId="0" xfId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164" fontId="3" fillId="0" borderId="0" xfId="7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3" fontId="0" fillId="0" borderId="0" xfId="7" applyNumberFormat="1" applyFont="1" applyFill="1" applyBorder="1" applyAlignment="1">
      <alignment horizontal="center"/>
    </xf>
    <xf numFmtId="164" fontId="0" fillId="0" borderId="0" xfId="7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164" fontId="0" fillId="0" borderId="0" xfId="7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164" fontId="3" fillId="0" borderId="0" xfId="7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7" applyFont="1" applyBorder="1"/>
    <xf numFmtId="164" fontId="3" fillId="0" borderId="0" xfId="7" applyFont="1" applyBorder="1"/>
    <xf numFmtId="0" fontId="3" fillId="0" borderId="0" xfId="0" applyFont="1" applyBorder="1" applyAlignment="1">
      <alignment horizontal="left"/>
    </xf>
    <xf numFmtId="3" fontId="3" fillId="0" borderId="0" xfId="7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1" xfId="7" applyFont="1" applyFill="1" applyBorder="1" applyAlignment="1">
      <alignment horizontal="center"/>
    </xf>
    <xf numFmtId="164" fontId="3" fillId="2" borderId="3" xfId="7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2" xfId="7" applyFont="1" applyBorder="1" applyAlignment="1">
      <alignment horizontal="center"/>
    </xf>
    <xf numFmtId="164" fontId="3" fillId="0" borderId="3" xfId="7" applyFont="1" applyBorder="1" applyAlignment="1">
      <alignment horizontal="center"/>
    </xf>
    <xf numFmtId="164" fontId="3" fillId="0" borderId="1" xfId="7" applyFont="1" applyBorder="1" applyAlignment="1">
      <alignment horizontal="center"/>
    </xf>
  </cellXfs>
  <cellStyles count="8">
    <cellStyle name="Millares 2" xfId="2" xr:uid="{00000000-0005-0000-0000-000002000000}"/>
    <cellStyle name="Millares 2 2" xfId="6" xr:uid="{00000000-0005-0000-0000-000003000000}"/>
    <cellStyle name="Moneda [0]" xfId="7" builtinId="7"/>
    <cellStyle name="Moneda [0] 2" xfId="4" xr:uid="{00000000-0005-0000-0000-000006000000}"/>
    <cellStyle name="Moneda 2" xfId="3" xr:uid="{00000000-0005-0000-0000-000007000000}"/>
    <cellStyle name="Normal" xfId="0" builtinId="0"/>
    <cellStyle name="Normal 2" xfId="5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FD73-9798-B247-B66E-0B1DE70C3FDD}">
  <sheetPr>
    <tabColor theme="4"/>
  </sheetPr>
  <dimension ref="A1:H30"/>
  <sheetViews>
    <sheetView zoomScale="160" zoomScaleNormal="160" workbookViewId="0">
      <selection activeCell="C10" sqref="C10"/>
    </sheetView>
  </sheetViews>
  <sheetFormatPr baseColWidth="10" defaultRowHeight="15" x14ac:dyDescent="0.2"/>
  <cols>
    <col min="1" max="1" width="60.6640625" style="6" bestFit="1" customWidth="1"/>
    <col min="2" max="2" width="12.5" style="8" bestFit="1" customWidth="1"/>
    <col min="3" max="3" width="11" style="2" bestFit="1" customWidth="1"/>
    <col min="4" max="4" width="12.1640625" style="2" bestFit="1" customWidth="1"/>
    <col min="5" max="5" width="13.1640625" style="2" bestFit="1" customWidth="1"/>
    <col min="6" max="6" width="2.33203125" style="19" customWidth="1"/>
    <col min="7" max="7" width="12.1640625" style="2" bestFit="1" customWidth="1"/>
    <col min="8" max="8" width="13.1640625" style="2" bestFit="1" customWidth="1"/>
  </cols>
  <sheetData>
    <row r="1" spans="1:8" ht="16" customHeight="1" thickBot="1" x14ac:dyDescent="0.25">
      <c r="A1" s="37"/>
      <c r="B1" s="43" t="s">
        <v>25</v>
      </c>
      <c r="C1" s="44"/>
      <c r="D1" s="44"/>
      <c r="E1" s="45"/>
      <c r="G1" s="46" t="s">
        <v>26</v>
      </c>
      <c r="H1" s="47"/>
    </row>
    <row r="2" spans="1:8" s="11" customFormat="1" ht="17" thickBot="1" x14ac:dyDescent="0.25">
      <c r="A2" s="48" t="s">
        <v>34</v>
      </c>
      <c r="B2" s="49" t="s">
        <v>0</v>
      </c>
      <c r="C2" s="50" t="s">
        <v>1</v>
      </c>
      <c r="D2" s="50" t="s">
        <v>2</v>
      </c>
      <c r="E2" s="51" t="s">
        <v>3</v>
      </c>
      <c r="F2" s="20"/>
      <c r="G2" s="52" t="s">
        <v>2</v>
      </c>
      <c r="H2" s="51" t="s">
        <v>3</v>
      </c>
    </row>
    <row r="3" spans="1:8" ht="16" x14ac:dyDescent="0.2">
      <c r="A3" s="4" t="s">
        <v>35</v>
      </c>
    </row>
    <row r="4" spans="1:8" ht="16" x14ac:dyDescent="0.2">
      <c r="A4" s="5" t="s">
        <v>14</v>
      </c>
      <c r="B4" s="8" t="s">
        <v>6</v>
      </c>
      <c r="C4" s="3">
        <v>1</v>
      </c>
      <c r="D4" s="2">
        <v>2299200</v>
      </c>
      <c r="E4" s="2">
        <f>D4*C4</f>
        <v>2299200</v>
      </c>
      <c r="G4" s="2">
        <f>D4*1.05</f>
        <v>2414160</v>
      </c>
      <c r="H4" s="2">
        <f>G4*C4</f>
        <v>2414160</v>
      </c>
    </row>
    <row r="5" spans="1:8" ht="32" x14ac:dyDescent="0.2">
      <c r="A5" s="6" t="s">
        <v>13</v>
      </c>
      <c r="B5" s="8" t="s">
        <v>4</v>
      </c>
      <c r="C5" s="3">
        <v>3355</v>
      </c>
      <c r="D5" s="2">
        <v>3498</v>
      </c>
      <c r="E5" s="2">
        <f t="shared" ref="E5:E7" si="0">D5*C5</f>
        <v>11735790</v>
      </c>
      <c r="G5" s="2">
        <f>D5*1.05</f>
        <v>3672.9</v>
      </c>
      <c r="H5" s="2">
        <f t="shared" ref="H5:H10" si="1">G5*C5</f>
        <v>12322579.5</v>
      </c>
    </row>
    <row r="6" spans="1:8" ht="32" x14ac:dyDescent="0.2">
      <c r="A6" s="6" t="s">
        <v>12</v>
      </c>
      <c r="B6" s="8" t="s">
        <v>6</v>
      </c>
      <c r="C6" s="3">
        <v>200</v>
      </c>
      <c r="D6" s="2">
        <v>61000</v>
      </c>
      <c r="E6" s="2">
        <f t="shared" si="0"/>
        <v>12200000</v>
      </c>
      <c r="G6" s="2">
        <f>D6*1.05</f>
        <v>64050</v>
      </c>
      <c r="H6" s="2">
        <f t="shared" si="1"/>
        <v>12810000</v>
      </c>
    </row>
    <row r="7" spans="1:8" ht="32" x14ac:dyDescent="0.2">
      <c r="A7" s="6" t="s">
        <v>11</v>
      </c>
      <c r="B7" s="8" t="s">
        <v>6</v>
      </c>
      <c r="C7" s="3">
        <v>5</v>
      </c>
      <c r="D7" s="2">
        <v>2240300</v>
      </c>
      <c r="E7" s="2">
        <f t="shared" si="0"/>
        <v>11201500</v>
      </c>
      <c r="G7" s="2">
        <f>D7*1.05</f>
        <v>2352315</v>
      </c>
      <c r="H7" s="2">
        <f t="shared" si="1"/>
        <v>11761575</v>
      </c>
    </row>
    <row r="8" spans="1:8" s="14" customFormat="1" ht="16" x14ac:dyDescent="0.2">
      <c r="A8" s="16" t="s">
        <v>18</v>
      </c>
      <c r="B8" s="17" t="s">
        <v>6</v>
      </c>
      <c r="C8" s="3">
        <f>91-4</f>
        <v>87</v>
      </c>
      <c r="D8" s="2">
        <v>360000</v>
      </c>
      <c r="E8" s="2">
        <f>D8*C8</f>
        <v>31320000</v>
      </c>
      <c r="F8" s="21"/>
      <c r="G8" s="2">
        <f>D8*1.1</f>
        <v>396000.00000000006</v>
      </c>
      <c r="H8" s="2">
        <f t="shared" si="1"/>
        <v>34452000.000000007</v>
      </c>
    </row>
    <row r="9" spans="1:8" ht="16" x14ac:dyDescent="0.2">
      <c r="A9" s="6" t="s">
        <v>5</v>
      </c>
      <c r="B9" s="8" t="s">
        <v>6</v>
      </c>
      <c r="C9" s="3">
        <v>91</v>
      </c>
      <c r="D9" s="2">
        <v>490000</v>
      </c>
      <c r="E9" s="2">
        <f t="shared" ref="E9:E10" si="2">D9*C9</f>
        <v>44590000</v>
      </c>
      <c r="G9" s="2">
        <f>D9*1.1</f>
        <v>539000</v>
      </c>
      <c r="H9" s="2">
        <f t="shared" si="1"/>
        <v>49049000</v>
      </c>
    </row>
    <row r="10" spans="1:8" ht="16" x14ac:dyDescent="0.2">
      <c r="A10" s="6" t="s">
        <v>15</v>
      </c>
      <c r="B10" s="8" t="s">
        <v>6</v>
      </c>
      <c r="C10" s="3">
        <v>9</v>
      </c>
      <c r="D10" s="2">
        <v>490000</v>
      </c>
      <c r="E10" s="2">
        <f t="shared" si="2"/>
        <v>4410000</v>
      </c>
      <c r="G10" s="2">
        <f>D10*1.1</f>
        <v>539000</v>
      </c>
      <c r="H10" s="2">
        <f t="shared" si="1"/>
        <v>4851000</v>
      </c>
    </row>
    <row r="11" spans="1:8" x14ac:dyDescent="0.2">
      <c r="B11" s="7" t="s">
        <v>16</v>
      </c>
      <c r="C11" s="9"/>
      <c r="D11" s="1"/>
      <c r="E11" s="1">
        <f>SUM(E4:E10)</f>
        <v>117756490</v>
      </c>
      <c r="G11" s="1"/>
      <c r="H11" s="1">
        <f>SUM(H4:H10)</f>
        <v>127660314.5</v>
      </c>
    </row>
    <row r="12" spans="1:8" x14ac:dyDescent="0.2">
      <c r="B12" s="7" t="s">
        <v>7</v>
      </c>
      <c r="C12" s="10">
        <v>0.14000000000000001</v>
      </c>
      <c r="D12" s="1"/>
      <c r="E12" s="1">
        <f>E11*$C$12</f>
        <v>16485908.600000001</v>
      </c>
      <c r="G12" s="1"/>
      <c r="H12" s="1">
        <f>H11*$C$12</f>
        <v>17872444.030000001</v>
      </c>
    </row>
    <row r="13" spans="1:8" x14ac:dyDescent="0.2">
      <c r="B13" s="7" t="s">
        <v>8</v>
      </c>
      <c r="C13" s="10">
        <v>0.01</v>
      </c>
      <c r="D13" s="1"/>
      <c r="E13" s="1">
        <f>E11*$C$13</f>
        <v>1177564.9000000001</v>
      </c>
      <c r="G13" s="1"/>
      <c r="H13" s="1">
        <f>H11*$C$13</f>
        <v>1276603.145</v>
      </c>
    </row>
    <row r="14" spans="1:8" x14ac:dyDescent="0.2">
      <c r="B14" s="7" t="s">
        <v>9</v>
      </c>
      <c r="C14" s="10">
        <v>0.1</v>
      </c>
      <c r="D14" s="1"/>
      <c r="E14" s="1">
        <f>E11*$C$14</f>
        <v>11775649</v>
      </c>
      <c r="G14" s="1"/>
      <c r="H14" s="1">
        <f>H11*$C$14</f>
        <v>12766031.450000001</v>
      </c>
    </row>
    <row r="15" spans="1:8" x14ac:dyDescent="0.2">
      <c r="B15" s="7" t="s">
        <v>10</v>
      </c>
      <c r="C15" s="10">
        <v>0.19</v>
      </c>
      <c r="D15" s="1"/>
      <c r="E15" s="1">
        <f>E14*19%</f>
        <v>2237373.31</v>
      </c>
      <c r="G15" s="1"/>
      <c r="H15" s="1">
        <f>H14*19%</f>
        <v>2425545.9755000002</v>
      </c>
    </row>
    <row r="16" spans="1:8" ht="16" customHeight="1" x14ac:dyDescent="0.2">
      <c r="A16" s="13" t="s">
        <v>22</v>
      </c>
      <c r="B16" s="13"/>
      <c r="C16" s="13"/>
      <c r="D16" s="13"/>
      <c r="E16" s="1">
        <f>E11+E12+E13+E14+E15</f>
        <v>149432985.81</v>
      </c>
      <c r="H16" s="1">
        <f>H11+H12+H13+H14+H15</f>
        <v>162000939.10049999</v>
      </c>
    </row>
    <row r="17" spans="1:8" x14ac:dyDescent="0.2">
      <c r="A17" s="37"/>
      <c r="B17" s="41"/>
      <c r="C17" s="42"/>
      <c r="D17" s="40"/>
      <c r="E17" s="1"/>
      <c r="G17" s="1"/>
      <c r="H17" s="1"/>
    </row>
    <row r="18" spans="1:8" ht="16" x14ac:dyDescent="0.2">
      <c r="A18" s="23" t="s">
        <v>36</v>
      </c>
      <c r="B18" s="24" t="s">
        <v>0</v>
      </c>
      <c r="C18" s="25" t="s">
        <v>1</v>
      </c>
      <c r="D18" s="25" t="s">
        <v>2</v>
      </c>
      <c r="E18" s="12" t="s">
        <v>3</v>
      </c>
      <c r="G18" s="12" t="s">
        <v>2</v>
      </c>
      <c r="H18" s="12" t="s">
        <v>3</v>
      </c>
    </row>
    <row r="19" spans="1:8" s="14" customFormat="1" ht="16" x14ac:dyDescent="0.2">
      <c r="A19" s="26" t="s">
        <v>17</v>
      </c>
      <c r="B19" s="27" t="s">
        <v>6</v>
      </c>
      <c r="C19" s="28">
        <v>1</v>
      </c>
      <c r="D19" s="29">
        <v>23383619</v>
      </c>
      <c r="E19" s="15">
        <f>D19*C19</f>
        <v>23383619</v>
      </c>
      <c r="F19" s="21"/>
      <c r="G19" s="15">
        <f>D19*1.05</f>
        <v>24552799.949999999</v>
      </c>
      <c r="H19" s="15">
        <f>G19*C19</f>
        <v>24552799.949999999</v>
      </c>
    </row>
    <row r="20" spans="1:8" x14ac:dyDescent="0.2">
      <c r="A20" s="30" t="s">
        <v>31</v>
      </c>
      <c r="B20" s="27" t="s">
        <v>6</v>
      </c>
      <c r="C20" s="31">
        <v>1</v>
      </c>
      <c r="D20" s="2">
        <v>14271600</v>
      </c>
      <c r="E20" s="15">
        <f>D20*C20</f>
        <v>14271600</v>
      </c>
      <c r="G20" s="15">
        <f t="shared" ref="G20:G24" si="3">D20*1.05</f>
        <v>14985180</v>
      </c>
      <c r="H20" s="15">
        <f t="shared" ref="H20:H22" si="4">G20*C20</f>
        <v>14985180</v>
      </c>
    </row>
    <row r="21" spans="1:8" x14ac:dyDescent="0.2">
      <c r="A21" s="30" t="s">
        <v>32</v>
      </c>
      <c r="B21" s="27" t="s">
        <v>6</v>
      </c>
      <c r="C21" s="31">
        <v>3</v>
      </c>
      <c r="D21" s="32">
        <v>4059379</v>
      </c>
      <c r="E21" s="15">
        <f>D21*C21</f>
        <v>12178137</v>
      </c>
      <c r="G21" s="15">
        <f t="shared" si="3"/>
        <v>4262347.95</v>
      </c>
      <c r="H21" s="15">
        <f t="shared" si="4"/>
        <v>12787043.850000001</v>
      </c>
    </row>
    <row r="22" spans="1:8" x14ac:dyDescent="0.2">
      <c r="A22" s="30" t="s">
        <v>33</v>
      </c>
      <c r="B22" s="27" t="s">
        <v>6</v>
      </c>
      <c r="C22" s="31">
        <v>1</v>
      </c>
      <c r="D22" s="32">
        <v>5040000</v>
      </c>
      <c r="E22" s="15">
        <f>D22*C22</f>
        <v>5040000</v>
      </c>
      <c r="G22" s="15">
        <f t="shared" si="3"/>
        <v>5292000</v>
      </c>
      <c r="H22" s="15">
        <f t="shared" si="4"/>
        <v>5292000</v>
      </c>
    </row>
    <row r="23" spans="1:8" ht="16" x14ac:dyDescent="0.2">
      <c r="A23" s="33" t="s">
        <v>19</v>
      </c>
      <c r="B23" s="27" t="s">
        <v>6</v>
      </c>
      <c r="C23" s="31">
        <v>6</v>
      </c>
      <c r="D23" s="32">
        <v>319617</v>
      </c>
      <c r="E23" s="15">
        <f t="shared" ref="E20:E24" si="5">D23*C23</f>
        <v>1917702</v>
      </c>
      <c r="G23" s="15">
        <f t="shared" si="3"/>
        <v>335597.85000000003</v>
      </c>
      <c r="H23" s="15">
        <f t="shared" ref="H20:H24" si="6">G23*C23</f>
        <v>2013587.1</v>
      </c>
    </row>
    <row r="24" spans="1:8" ht="16" x14ac:dyDescent="0.2">
      <c r="A24" s="33" t="s">
        <v>20</v>
      </c>
      <c r="B24" s="27" t="s">
        <v>6</v>
      </c>
      <c r="C24" s="31">
        <v>2</v>
      </c>
      <c r="D24" s="32">
        <v>416631</v>
      </c>
      <c r="E24" s="15">
        <f t="shared" si="5"/>
        <v>833262</v>
      </c>
      <c r="G24" s="15">
        <f t="shared" si="3"/>
        <v>437462.55000000005</v>
      </c>
      <c r="H24" s="15">
        <f t="shared" si="6"/>
        <v>874925.10000000009</v>
      </c>
    </row>
    <row r="25" spans="1:8" x14ac:dyDescent="0.2">
      <c r="A25" s="34"/>
      <c r="B25" s="35"/>
      <c r="C25" s="29"/>
      <c r="D25" s="36" t="s">
        <v>16</v>
      </c>
      <c r="E25" s="18">
        <f>SUM(E19:E24)</f>
        <v>57624320</v>
      </c>
      <c r="G25" s="18" t="s">
        <v>16</v>
      </c>
      <c r="H25" s="18">
        <f>SUM(H19:H24)</f>
        <v>60505536.000000007</v>
      </c>
    </row>
    <row r="26" spans="1:8" x14ac:dyDescent="0.2">
      <c r="A26" s="37"/>
      <c r="B26" s="38"/>
      <c r="C26" s="39"/>
      <c r="D26" s="40" t="s">
        <v>21</v>
      </c>
      <c r="E26" s="1">
        <f>E25*19%</f>
        <v>10948620.800000001</v>
      </c>
      <c r="G26" s="1" t="s">
        <v>21</v>
      </c>
      <c r="H26" s="1">
        <f>H25*19%</f>
        <v>11496051.840000002</v>
      </c>
    </row>
    <row r="27" spans="1:8" x14ac:dyDescent="0.2">
      <c r="A27" s="37"/>
      <c r="B27" s="38"/>
      <c r="C27" s="39"/>
      <c r="D27" s="40" t="s">
        <v>23</v>
      </c>
      <c r="E27" s="1">
        <f>E25+E26</f>
        <v>68572940.799999997</v>
      </c>
      <c r="G27" s="1" t="s">
        <v>23</v>
      </c>
      <c r="H27" s="1">
        <f>H25+H26</f>
        <v>72001587.840000004</v>
      </c>
    </row>
    <row r="28" spans="1:8" x14ac:dyDescent="0.2">
      <c r="A28" s="37"/>
      <c r="B28" s="38"/>
      <c r="C28" s="39"/>
      <c r="D28" s="39"/>
    </row>
    <row r="29" spans="1:8" x14ac:dyDescent="0.2">
      <c r="D29" s="1" t="s">
        <v>24</v>
      </c>
      <c r="E29" s="1">
        <f>E27+E16</f>
        <v>218005926.61000001</v>
      </c>
      <c r="G29" s="1" t="s">
        <v>24</v>
      </c>
      <c r="H29" s="1">
        <f>H27+H16</f>
        <v>234002526.94049999</v>
      </c>
    </row>
    <row r="30" spans="1:8" x14ac:dyDescent="0.2">
      <c r="H30" s="22"/>
    </row>
  </sheetData>
  <mergeCells count="3">
    <mergeCell ref="A16:D16"/>
    <mergeCell ref="B1:E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0021-DDF5-364D-9C9C-39CCCA737278}">
  <sheetPr>
    <tabColor rgb="FF7030A0"/>
  </sheetPr>
  <dimension ref="A1:H30"/>
  <sheetViews>
    <sheetView tabSelected="1" zoomScale="160" zoomScaleNormal="160" workbookViewId="0">
      <selection activeCell="D11" sqref="D11"/>
    </sheetView>
  </sheetViews>
  <sheetFormatPr baseColWidth="10" defaultRowHeight="15" x14ac:dyDescent="0.2"/>
  <cols>
    <col min="1" max="1" width="60.6640625" style="6" bestFit="1" customWidth="1"/>
    <col min="2" max="2" width="12.5" style="8" bestFit="1" customWidth="1"/>
    <col min="3" max="3" width="11" style="2" bestFit="1" customWidth="1"/>
    <col min="4" max="4" width="12.1640625" style="2" bestFit="1" customWidth="1"/>
    <col min="5" max="5" width="13.1640625" style="2" bestFit="1" customWidth="1"/>
    <col min="6" max="6" width="2.33203125" style="19" customWidth="1"/>
    <col min="7" max="7" width="12.1640625" style="2" bestFit="1" customWidth="1"/>
    <col min="8" max="8" width="13.1640625" style="2" bestFit="1" customWidth="1"/>
  </cols>
  <sheetData>
    <row r="1" spans="1:8" ht="16" customHeight="1" thickBot="1" x14ac:dyDescent="0.25">
      <c r="A1" s="37"/>
      <c r="B1" s="43" t="s">
        <v>25</v>
      </c>
      <c r="C1" s="44"/>
      <c r="D1" s="44"/>
      <c r="E1" s="45"/>
      <c r="G1" s="46" t="s">
        <v>26</v>
      </c>
      <c r="H1" s="47"/>
    </row>
    <row r="2" spans="1:8" s="11" customFormat="1" ht="17" thickBot="1" x14ac:dyDescent="0.25">
      <c r="A2" s="48" t="s">
        <v>34</v>
      </c>
      <c r="B2" s="49" t="s">
        <v>0</v>
      </c>
      <c r="C2" s="50" t="s">
        <v>1</v>
      </c>
      <c r="D2" s="50" t="s">
        <v>2</v>
      </c>
      <c r="E2" s="51" t="s">
        <v>3</v>
      </c>
      <c r="F2" s="20"/>
      <c r="G2" s="52" t="s">
        <v>2</v>
      </c>
      <c r="H2" s="51" t="s">
        <v>3</v>
      </c>
    </row>
    <row r="3" spans="1:8" ht="16" x14ac:dyDescent="0.2">
      <c r="A3" s="4" t="s">
        <v>37</v>
      </c>
    </row>
    <row r="4" spans="1:8" ht="16" x14ac:dyDescent="0.2">
      <c r="A4" s="5" t="s">
        <v>14</v>
      </c>
      <c r="B4" s="8" t="s">
        <v>6</v>
      </c>
      <c r="C4" s="3">
        <v>1</v>
      </c>
      <c r="D4" s="2">
        <v>2299200</v>
      </c>
      <c r="E4" s="2">
        <f>D4*C4</f>
        <v>2299200</v>
      </c>
      <c r="G4" s="2">
        <f>D4*1.05</f>
        <v>2414160</v>
      </c>
      <c r="H4" s="2">
        <f>G4*C4</f>
        <v>2414160</v>
      </c>
    </row>
    <row r="5" spans="1:8" ht="32" x14ac:dyDescent="0.2">
      <c r="A5" s="16" t="s">
        <v>27</v>
      </c>
      <c r="B5" s="8" t="s">
        <v>4</v>
      </c>
      <c r="C5" s="3">
        <v>2135</v>
      </c>
      <c r="D5" s="2">
        <v>5174</v>
      </c>
      <c r="E5" s="2">
        <f t="shared" ref="E5:E8" si="0">D5*C5</f>
        <v>11046490</v>
      </c>
      <c r="G5" s="2">
        <f>D5*1.05</f>
        <v>5432.7</v>
      </c>
      <c r="H5" s="2">
        <f t="shared" ref="H5:H11" si="1">G5*C5</f>
        <v>11598814.5</v>
      </c>
    </row>
    <row r="6" spans="1:8" ht="32" x14ac:dyDescent="0.2">
      <c r="A6" s="6" t="s">
        <v>28</v>
      </c>
      <c r="B6" s="8" t="s">
        <v>6</v>
      </c>
      <c r="C6" s="3">
        <v>26</v>
      </c>
      <c r="D6" s="2">
        <v>158800</v>
      </c>
      <c r="E6" s="2">
        <f t="shared" si="0"/>
        <v>4128800</v>
      </c>
      <c r="G6" s="2">
        <f>D6*1.05</f>
        <v>166740</v>
      </c>
      <c r="H6" s="2">
        <f t="shared" si="1"/>
        <v>4335240</v>
      </c>
    </row>
    <row r="7" spans="1:8" ht="32" x14ac:dyDescent="0.2">
      <c r="A7" s="6" t="s">
        <v>29</v>
      </c>
      <c r="B7" s="8" t="s">
        <v>6</v>
      </c>
      <c r="C7" s="3">
        <v>118</v>
      </c>
      <c r="D7" s="2">
        <v>104800</v>
      </c>
      <c r="E7" s="2">
        <f t="shared" si="0"/>
        <v>12366400</v>
      </c>
      <c r="G7" s="2">
        <f>D7*1.05</f>
        <v>110040</v>
      </c>
      <c r="H7" s="2">
        <f t="shared" ref="H7" si="2">G7*C7</f>
        <v>12984720</v>
      </c>
    </row>
    <row r="8" spans="1:8" ht="32" x14ac:dyDescent="0.2">
      <c r="A8" s="6" t="s">
        <v>30</v>
      </c>
      <c r="B8" s="8" t="s">
        <v>6</v>
      </c>
      <c r="C8" s="3">
        <v>5</v>
      </c>
      <c r="D8" s="2">
        <v>2240300</v>
      </c>
      <c r="E8" s="2">
        <f t="shared" si="0"/>
        <v>11201500</v>
      </c>
      <c r="G8" s="2">
        <f>D8*1.05</f>
        <v>2352315</v>
      </c>
      <c r="H8" s="2">
        <f t="shared" si="1"/>
        <v>11761575</v>
      </c>
    </row>
    <row r="9" spans="1:8" s="14" customFormat="1" ht="16" x14ac:dyDescent="0.2">
      <c r="A9" s="16" t="s">
        <v>18</v>
      </c>
      <c r="B9" s="17" t="s">
        <v>6</v>
      </c>
      <c r="C9" s="3">
        <v>91</v>
      </c>
      <c r="D9" s="2">
        <v>360000</v>
      </c>
      <c r="E9" s="2">
        <f>D9*C9</f>
        <v>32760000</v>
      </c>
      <c r="F9" s="21"/>
      <c r="G9" s="2">
        <f>D9*1.1</f>
        <v>396000.00000000006</v>
      </c>
      <c r="H9" s="2">
        <f t="shared" si="1"/>
        <v>36036000.000000007</v>
      </c>
    </row>
    <row r="10" spans="1:8" ht="16" x14ac:dyDescent="0.2">
      <c r="A10" s="6" t="s">
        <v>5</v>
      </c>
      <c r="B10" s="8" t="s">
        <v>6</v>
      </c>
      <c r="C10" s="3">
        <v>91</v>
      </c>
      <c r="D10" s="2">
        <v>490000</v>
      </c>
      <c r="E10" s="2">
        <f t="shared" ref="E10:E11" si="3">D10*C10</f>
        <v>44590000</v>
      </c>
      <c r="G10" s="2">
        <f>D10*1.1</f>
        <v>539000</v>
      </c>
      <c r="H10" s="2">
        <f t="shared" si="1"/>
        <v>49049000</v>
      </c>
    </row>
    <row r="11" spans="1:8" ht="16" x14ac:dyDescent="0.2">
      <c r="A11" s="6" t="s">
        <v>15</v>
      </c>
      <c r="B11" s="8" t="s">
        <v>6</v>
      </c>
      <c r="C11" s="3">
        <v>9</v>
      </c>
      <c r="D11" s="2">
        <v>490000</v>
      </c>
      <c r="E11" s="2">
        <f t="shared" si="3"/>
        <v>4410000</v>
      </c>
      <c r="G11" s="2">
        <f>D11*1.1</f>
        <v>539000</v>
      </c>
      <c r="H11" s="2">
        <f t="shared" si="1"/>
        <v>4851000</v>
      </c>
    </row>
    <row r="12" spans="1:8" x14ac:dyDescent="0.2">
      <c r="B12" s="7" t="s">
        <v>16</v>
      </c>
      <c r="C12" s="9"/>
      <c r="D12" s="1"/>
      <c r="E12" s="1">
        <f>SUM(E4:E11)</f>
        <v>122802390</v>
      </c>
      <c r="G12" s="1"/>
      <c r="H12" s="1">
        <f>SUM(H4:H11)</f>
        <v>133030509.5</v>
      </c>
    </row>
    <row r="13" spans="1:8" x14ac:dyDescent="0.2">
      <c r="B13" s="7" t="s">
        <v>7</v>
      </c>
      <c r="C13" s="10">
        <v>0.14000000000000001</v>
      </c>
      <c r="D13" s="1"/>
      <c r="E13" s="1">
        <f>E12*$C$13</f>
        <v>17192334.600000001</v>
      </c>
      <c r="G13" s="1"/>
      <c r="H13" s="1">
        <f>H12*$C$13</f>
        <v>18624271.330000002</v>
      </c>
    </row>
    <row r="14" spans="1:8" x14ac:dyDescent="0.2">
      <c r="B14" s="7" t="s">
        <v>8</v>
      </c>
      <c r="C14" s="10">
        <v>0.01</v>
      </c>
      <c r="D14" s="1"/>
      <c r="E14" s="1">
        <f>E12*$C$14</f>
        <v>1228023.9000000001</v>
      </c>
      <c r="G14" s="1"/>
      <c r="H14" s="1">
        <f>H12*$C$14</f>
        <v>1330305.095</v>
      </c>
    </row>
    <row r="15" spans="1:8" x14ac:dyDescent="0.2">
      <c r="B15" s="7" t="s">
        <v>9</v>
      </c>
      <c r="C15" s="10">
        <v>0.1</v>
      </c>
      <c r="D15" s="1"/>
      <c r="E15" s="1">
        <f>E12*$C$15</f>
        <v>12280239</v>
      </c>
      <c r="G15" s="1"/>
      <c r="H15" s="1">
        <f>H12*$C$15</f>
        <v>13303050.950000001</v>
      </c>
    </row>
    <row r="16" spans="1:8" x14ac:dyDescent="0.2">
      <c r="B16" s="7" t="s">
        <v>10</v>
      </c>
      <c r="C16" s="10">
        <v>0.19</v>
      </c>
      <c r="D16" s="1"/>
      <c r="E16" s="1">
        <f>E15*19%</f>
        <v>2333245.41</v>
      </c>
      <c r="G16" s="1"/>
      <c r="H16" s="1">
        <f>H15*19%</f>
        <v>2527579.6805000002</v>
      </c>
    </row>
    <row r="17" spans="1:8" ht="16" customHeight="1" x14ac:dyDescent="0.2">
      <c r="A17" s="13" t="s">
        <v>22</v>
      </c>
      <c r="B17" s="13"/>
      <c r="C17" s="13"/>
      <c r="D17" s="13"/>
      <c r="E17" s="1">
        <f>E12+E13+E14+E15+E16</f>
        <v>155836232.91</v>
      </c>
      <c r="H17" s="1">
        <f>H12+H13+H14+H15+H16</f>
        <v>168815716.5555</v>
      </c>
    </row>
    <row r="18" spans="1:8" x14ac:dyDescent="0.2">
      <c r="B18" s="7"/>
      <c r="C18" s="9"/>
      <c r="D18" s="1"/>
      <c r="E18" s="1"/>
      <c r="G18" s="1"/>
      <c r="H18" s="1"/>
    </row>
    <row r="19" spans="1:8" ht="16" x14ac:dyDescent="0.2">
      <c r="A19" s="23" t="s">
        <v>36</v>
      </c>
      <c r="B19" s="24" t="s">
        <v>0</v>
      </c>
      <c r="C19" s="25" t="s">
        <v>1</v>
      </c>
      <c r="D19" s="25" t="s">
        <v>2</v>
      </c>
      <c r="E19" s="12" t="s">
        <v>3</v>
      </c>
      <c r="G19" s="12" t="s">
        <v>2</v>
      </c>
      <c r="H19" s="12" t="s">
        <v>3</v>
      </c>
    </row>
    <row r="20" spans="1:8" s="14" customFormat="1" ht="16" x14ac:dyDescent="0.2">
      <c r="A20" s="26" t="s">
        <v>17</v>
      </c>
      <c r="B20" s="27" t="s">
        <v>6</v>
      </c>
      <c r="C20" s="28">
        <v>1</v>
      </c>
      <c r="D20" s="29">
        <v>23383619</v>
      </c>
      <c r="E20" s="15">
        <f>D20*C20</f>
        <v>23383619</v>
      </c>
      <c r="F20" s="21"/>
      <c r="G20" s="15">
        <f>D20*1.05</f>
        <v>24552799.949999999</v>
      </c>
      <c r="H20" s="15">
        <f>G20*C20</f>
        <v>24552799.949999999</v>
      </c>
    </row>
    <row r="21" spans="1:8" x14ac:dyDescent="0.2">
      <c r="A21" s="30" t="s">
        <v>31</v>
      </c>
      <c r="B21" s="27" t="s">
        <v>6</v>
      </c>
      <c r="C21" s="31">
        <v>1</v>
      </c>
      <c r="D21" s="2">
        <v>14271600</v>
      </c>
      <c r="E21" s="15">
        <f>D21*C21</f>
        <v>14271600</v>
      </c>
      <c r="G21" s="15">
        <f t="shared" ref="G21:G25" si="4">D21*1.05</f>
        <v>14985180</v>
      </c>
      <c r="H21" s="15">
        <f t="shared" ref="H21:H25" si="5">G21*C21</f>
        <v>14985180</v>
      </c>
    </row>
    <row r="22" spans="1:8" x14ac:dyDescent="0.2">
      <c r="A22" s="30" t="s">
        <v>32</v>
      </c>
      <c r="B22" s="27" t="s">
        <v>6</v>
      </c>
      <c r="C22" s="31">
        <v>3</v>
      </c>
      <c r="D22" s="32">
        <v>4059379</v>
      </c>
      <c r="E22" s="15">
        <f>D22*C22</f>
        <v>12178137</v>
      </c>
      <c r="G22" s="15">
        <f t="shared" si="4"/>
        <v>4262347.95</v>
      </c>
      <c r="H22" s="15">
        <f t="shared" si="5"/>
        <v>12787043.850000001</v>
      </c>
    </row>
    <row r="23" spans="1:8" x14ac:dyDescent="0.2">
      <c r="A23" s="30" t="s">
        <v>33</v>
      </c>
      <c r="B23" s="27" t="s">
        <v>6</v>
      </c>
      <c r="C23" s="31">
        <v>1</v>
      </c>
      <c r="D23" s="32">
        <v>5040000</v>
      </c>
      <c r="E23" s="15">
        <f>D23*C23</f>
        <v>5040000</v>
      </c>
      <c r="G23" s="15">
        <f t="shared" si="4"/>
        <v>5292000</v>
      </c>
      <c r="H23" s="15">
        <f t="shared" si="5"/>
        <v>5292000</v>
      </c>
    </row>
    <row r="24" spans="1:8" ht="16" x14ac:dyDescent="0.2">
      <c r="A24" s="33" t="s">
        <v>19</v>
      </c>
      <c r="B24" s="27" t="s">
        <v>6</v>
      </c>
      <c r="C24" s="31">
        <v>6</v>
      </c>
      <c r="D24" s="32">
        <v>319617</v>
      </c>
      <c r="E24" s="15">
        <f t="shared" ref="E24:E25" si="6">D24*C24</f>
        <v>1917702</v>
      </c>
      <c r="G24" s="15">
        <f t="shared" si="4"/>
        <v>335597.85000000003</v>
      </c>
      <c r="H24" s="15">
        <f t="shared" si="5"/>
        <v>2013587.1</v>
      </c>
    </row>
    <row r="25" spans="1:8" ht="16" x14ac:dyDescent="0.2">
      <c r="A25" s="33" t="s">
        <v>20</v>
      </c>
      <c r="B25" s="27" t="s">
        <v>6</v>
      </c>
      <c r="C25" s="31">
        <v>2</v>
      </c>
      <c r="D25" s="32">
        <v>416631</v>
      </c>
      <c r="E25" s="15">
        <f t="shared" si="6"/>
        <v>833262</v>
      </c>
      <c r="G25" s="15">
        <f t="shared" si="4"/>
        <v>437462.55000000005</v>
      </c>
      <c r="H25" s="15">
        <f t="shared" si="5"/>
        <v>874925.10000000009</v>
      </c>
    </row>
    <row r="26" spans="1:8" x14ac:dyDescent="0.2">
      <c r="A26" s="34"/>
      <c r="B26" s="35"/>
      <c r="C26" s="29"/>
      <c r="D26" s="36" t="s">
        <v>16</v>
      </c>
      <c r="E26" s="18">
        <f>SUM(E20:E25)</f>
        <v>57624320</v>
      </c>
      <c r="G26" s="18" t="s">
        <v>16</v>
      </c>
      <c r="H26" s="18">
        <f>SUM(H20:H25)</f>
        <v>60505536.000000007</v>
      </c>
    </row>
    <row r="27" spans="1:8" x14ac:dyDescent="0.2">
      <c r="A27" s="37"/>
      <c r="B27" s="38"/>
      <c r="C27" s="39"/>
      <c r="D27" s="40" t="s">
        <v>21</v>
      </c>
      <c r="E27" s="1">
        <f>E26*19%</f>
        <v>10948620.800000001</v>
      </c>
      <c r="G27" s="1" t="s">
        <v>21</v>
      </c>
      <c r="H27" s="1">
        <f>H26*19%</f>
        <v>11496051.840000002</v>
      </c>
    </row>
    <row r="28" spans="1:8" x14ac:dyDescent="0.2">
      <c r="A28" s="37"/>
      <c r="B28" s="38"/>
      <c r="C28" s="39"/>
      <c r="D28" s="40" t="s">
        <v>23</v>
      </c>
      <c r="E28" s="1">
        <f>E26+E27</f>
        <v>68572940.799999997</v>
      </c>
      <c r="G28" s="1" t="s">
        <v>23</v>
      </c>
      <c r="H28" s="1">
        <f>H26+H27</f>
        <v>72001587.840000004</v>
      </c>
    </row>
    <row r="29" spans="1:8" x14ac:dyDescent="0.2">
      <c r="A29" s="37"/>
      <c r="B29" s="38"/>
      <c r="C29" s="39"/>
      <c r="D29" s="39"/>
    </row>
    <row r="30" spans="1:8" x14ac:dyDescent="0.2">
      <c r="D30" s="1" t="s">
        <v>24</v>
      </c>
      <c r="E30" s="1">
        <f>E28+E17</f>
        <v>224409173.70999998</v>
      </c>
      <c r="G30" s="1" t="s">
        <v>24</v>
      </c>
      <c r="H30" s="1">
        <f>H28+H17</f>
        <v>240817304.3955</v>
      </c>
    </row>
  </sheetData>
  <mergeCells count="3">
    <mergeCell ref="B1:E1"/>
    <mergeCell ref="G1:H1"/>
    <mergeCell ref="A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fa273d-2c3a-4d99-910c-d4f54f648b7c">
      <Terms xmlns="http://schemas.microsoft.com/office/infopath/2007/PartnerControls"/>
    </lcf76f155ced4ddcb4097134ff3c332f>
    <TaxCatchAll xmlns="39020931-8405-48d3-9257-fdf15ed19d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D62ACE380A2E4CA19EFF3FAABDDBD3" ma:contentTypeVersion="19" ma:contentTypeDescription="Crear nuevo documento." ma:contentTypeScope="" ma:versionID="78bbadef2dc5536a971c751f645b1917">
  <xsd:schema xmlns:xsd="http://www.w3.org/2001/XMLSchema" xmlns:xs="http://www.w3.org/2001/XMLSchema" xmlns:p="http://schemas.microsoft.com/office/2006/metadata/properties" xmlns:ns2="fcfa273d-2c3a-4d99-910c-d4f54f648b7c" xmlns:ns3="39020931-8405-48d3-9257-fdf15ed19d9d" targetNamespace="http://schemas.microsoft.com/office/2006/metadata/properties" ma:root="true" ma:fieldsID="132d7bfb9b2c71329c03c1f9dbce549e" ns2:_="" ns3:_="">
    <xsd:import namespace="fcfa273d-2c3a-4d99-910c-d4f54f648b7c"/>
    <xsd:import namespace="39020931-8405-48d3-9257-fdf15ed19d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a273d-2c3a-4d99-910c-d4f54f648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7a30795-f7c0-47eb-a926-837b33c68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0931-8405-48d3-9257-fdf15ed19d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aa8edf-d753-48b8-bd15-e42a82753d56}" ma:internalName="TaxCatchAll" ma:showField="CatchAllData" ma:web="39020931-8405-48d3-9257-fdf15ed19d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A2D0F9-985E-4A61-821F-9E2BAAD7EAFD}">
  <ds:schemaRefs>
    <ds:schemaRef ds:uri="http://schemas.microsoft.com/office/2006/metadata/properties"/>
    <ds:schemaRef ds:uri="http://schemas.microsoft.com/office/infopath/2007/PartnerControls"/>
    <ds:schemaRef ds:uri="fcfa273d-2c3a-4d99-910c-d4f54f648b7c"/>
    <ds:schemaRef ds:uri="39020931-8405-48d3-9257-fdf15ed19d9d"/>
  </ds:schemaRefs>
</ds:datastoreItem>
</file>

<file path=customXml/itemProps2.xml><?xml version="1.0" encoding="utf-8"?>
<ds:datastoreItem xmlns:ds="http://schemas.openxmlformats.org/officeDocument/2006/customXml" ds:itemID="{5EF2A138-9072-4C9D-A6F1-E825361DA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39AD68-6FC5-462E-8369-5A20892CE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a273d-2c3a-4d99-910c-d4f54f648b7c"/>
    <ds:schemaRef ds:uri="39020931-8405-48d3-9257-fdf15ed19d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6A</vt:lpstr>
      <vt:lpstr>7A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Eduardo Sánchez</dc:creator>
  <cp:keywords/>
  <dc:description/>
  <cp:lastModifiedBy>Carolina Quintero Osorio</cp:lastModifiedBy>
  <cp:revision/>
  <dcterms:created xsi:type="dcterms:W3CDTF">2019-04-02T17:17:07Z</dcterms:created>
  <dcterms:modified xsi:type="dcterms:W3CDTF">2025-06-19T21:36:04Z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0x010100F8D62ACE380A2E4CA19EFF3FAABDDBD3</vt:lpwstr>
  </property>
  <property fmtid="{D5CDD505-2E9C-101B-9397-08002B2CF9AE}" pid="3" name="MediaServiceImageTags">
    <vt:lpwstr/>
  </property>
</Properties>
</file>